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20" windowWidth="11415" windowHeight="7020" tabRatio="466" activeTab="0"/>
  </bookViews>
  <sheets>
    <sheet name="ONERI" sheetId="1" r:id="rId1"/>
  </sheets>
  <definedNames>
    <definedName name="_xlnm.Print_Area" localSheetId="0">'ONERI'!$A$1:$AB$55</definedName>
  </definedNames>
  <calcPr fullCalcOnLoad="1"/>
</workbook>
</file>

<file path=xl/sharedStrings.xml><?xml version="1.0" encoding="utf-8"?>
<sst xmlns="http://schemas.openxmlformats.org/spreadsheetml/2006/main" count="267" uniqueCount="150">
  <si>
    <t>mq</t>
  </si>
  <si>
    <t>mc</t>
  </si>
  <si>
    <t>Richiedente/i</t>
  </si>
  <si>
    <t>O = ONERI DI URBANIZZAZIONE</t>
  </si>
  <si>
    <t>C = CONTRIBUTO SUL COSTO DI COSTRUZIONE</t>
  </si>
  <si>
    <t>eventuale calcolo delle dimensioni virtuali</t>
  </si>
  <si>
    <t>destinazione urbanistica</t>
  </si>
  <si>
    <t xml:space="preserve">        PREVENTIVO</t>
  </si>
  <si>
    <t>superficie</t>
  </si>
  <si>
    <t>volume</t>
  </si>
  <si>
    <t>Classi superficie</t>
  </si>
  <si>
    <t>alloggi</t>
  </si>
  <si>
    <t xml:space="preserve">S.u.a. </t>
  </si>
  <si>
    <t>Sua./Su</t>
  </si>
  <si>
    <t>incr.</t>
  </si>
  <si>
    <t>Increm.</t>
  </si>
  <si>
    <t>RESIDENZIALE</t>
  </si>
  <si>
    <t>x 4</t>
  </si>
  <si>
    <t>&lt;=  95</t>
  </si>
  <si>
    <t>O</t>
  </si>
  <si>
    <t>COMMERCIALE</t>
  </si>
  <si>
    <t>.............................</t>
  </si>
  <si>
    <t>Volume totale   m3</t>
  </si>
  <si>
    <t xml:space="preserve">destinazione </t>
  </si>
  <si>
    <t xml:space="preserve">                RECUPERO</t>
  </si>
  <si>
    <t xml:space="preserve"> </t>
  </si>
  <si>
    <t xml:space="preserve">      i1=</t>
  </si>
  <si>
    <t>CLASSE</t>
  </si>
  <si>
    <t>urbanistica</t>
  </si>
  <si>
    <t>u.m.</t>
  </si>
  <si>
    <t>dimensioni</t>
  </si>
  <si>
    <t>tariffa</t>
  </si>
  <si>
    <t>IMPORTO</t>
  </si>
  <si>
    <t>Tabella 3</t>
  </si>
  <si>
    <t>|</t>
  </si>
  <si>
    <t>EDIFICIO</t>
  </si>
  <si>
    <t>ACCESSORI</t>
  </si>
  <si>
    <t xml:space="preserve">S.n.r. </t>
  </si>
  <si>
    <t>Snr / Su</t>
  </si>
  <si>
    <t>I - II - III</t>
  </si>
  <si>
    <t>cantine, soffitte, lavatoi</t>
  </si>
  <si>
    <t>&lt;= 50</t>
  </si>
  <si>
    <t>IV - V - VI</t>
  </si>
  <si>
    <t>INDUSTRIALE</t>
  </si>
  <si>
    <t>locali termici e simili</t>
  </si>
  <si>
    <t>&gt;50&lt;= 75</t>
  </si>
  <si>
    <t>VII - VIII</t>
  </si>
  <si>
    <t>ARTIGIANALE</t>
  </si>
  <si>
    <t>autorimesse</t>
  </si>
  <si>
    <t>&gt;75&lt;=100</t>
  </si>
  <si>
    <t>IX - X- XI</t>
  </si>
  <si>
    <t>androni e porticati liberi</t>
  </si>
  <si>
    <t>&gt;100</t>
  </si>
  <si>
    <t>V</t>
  </si>
  <si>
    <t xml:space="preserve">commerciali </t>
  </si>
  <si>
    <t>DIREZIONALE</t>
  </si>
  <si>
    <t>logge e balconi</t>
  </si>
  <si>
    <t>Snr/Su x 100</t>
  </si>
  <si>
    <t xml:space="preserve">      i2=</t>
  </si>
  <si>
    <t xml:space="preserve">turistiche </t>
  </si>
  <si>
    <t>ALBERGHIERO</t>
  </si>
  <si>
    <t>%</t>
  </si>
  <si>
    <t>direzionali</t>
  </si>
  <si>
    <t>Tabella 4</t>
  </si>
  <si>
    <t>in mq.</t>
  </si>
  <si>
    <t>n. caratt.</t>
  </si>
  <si>
    <t>S.u.    =Superficie utile abit.</t>
  </si>
  <si>
    <t>più di un ascensore per scala</t>
  </si>
  <si>
    <t>S.n.r.  =Superf.non residenz.</t>
  </si>
  <si>
    <t>scala di servizio non prescritta</t>
  </si>
  <si>
    <t>altezze interne &gt; di cm. 270</t>
  </si>
  <si>
    <t>piscina per meno di 15 unità</t>
  </si>
  <si>
    <t>S.c. = Superf. Complessiva</t>
  </si>
  <si>
    <t>alloggio custode per &lt; 15 unità</t>
  </si>
  <si>
    <t xml:space="preserve">      i3=</t>
  </si>
  <si>
    <t>=</t>
  </si>
  <si>
    <t>Classe</t>
  </si>
  <si>
    <t>M.% maggiorazione</t>
  </si>
  <si>
    <t>S.n.=Superficie netta</t>
  </si>
  <si>
    <t>S.a.=Superficie accessoria</t>
  </si>
  <si>
    <t>(solo se S.T. &lt;= S.U. x 25%)</t>
  </si>
  <si>
    <t>S.t.= Superficie totale</t>
  </si>
  <si>
    <t>S.t. &lt;= S.u. x 25%</t>
  </si>
  <si>
    <t>EVENTUALI</t>
  </si>
  <si>
    <t>RESIDENZA</t>
  </si>
  <si>
    <t>R=L</t>
  </si>
  <si>
    <t>S.t.   &gt; S.u. x 25%</t>
  </si>
  <si>
    <t>PREVENTIVI</t>
  </si>
  <si>
    <t>TERZIARIO</t>
  </si>
  <si>
    <t>T=L</t>
  </si>
  <si>
    <t>SCOMPUTO IN DETRAZIONE PER ...................................................................</t>
  </si>
  <si>
    <t xml:space="preserve">C) - COSTO (al mq) MAGGIORATO = B x (1 + M / 100)    </t>
  </si>
  <si>
    <t>TOTALE ONERI DI URBANIZZAZIONE AL NETTO DELLE DETRAZIONI</t>
  </si>
  <si>
    <t>D)- COSTO COSTRUZIONE EDIFICIO = (Sc + St) x C</t>
  </si>
  <si>
    <t>contrib. su base tabella ministeriale         = D x aliquota %</t>
  </si>
  <si>
    <t>M = MONETIZZAZIONE AREE A STANDARD</t>
  </si>
  <si>
    <t>contrib. su Preventivo (RESIDENZA)        = R x aliquota %</t>
  </si>
  <si>
    <t>volumi soggetti a</t>
  </si>
  <si>
    <t xml:space="preserve">   abitanti teorici</t>
  </si>
  <si>
    <t xml:space="preserve">       aree a standard</t>
  </si>
  <si>
    <t>ceduti</t>
  </si>
  <si>
    <t>differenza</t>
  </si>
  <si>
    <t>costo</t>
  </si>
  <si>
    <t>contrib. su Preventivo ( TERZIARIO )        = T x aliquota %</t>
  </si>
  <si>
    <t>cess. di standard</t>
  </si>
  <si>
    <t xml:space="preserve">    = volumi/100</t>
  </si>
  <si>
    <t>direttamente</t>
  </si>
  <si>
    <t>da monetizz.</t>
  </si>
  <si>
    <t>CONTRIBUTO SUL COSTO DI COSTRUZIONE TOTALE</t>
  </si>
  <si>
    <t>contributo già corrisposto  (per rinnovi di Concessione o conguagli)</t>
  </si>
  <si>
    <t>C+O+M = TOTALE CONTRIBUTO DI CONCESSIONE</t>
  </si>
  <si>
    <t>contributo già consolidato (per varianti o ampliamenti comparativi)</t>
  </si>
  <si>
    <t>CONTRIBUTO SUL COSTO DI COSTRUZIONE DOVUTO</t>
  </si>
  <si>
    <t xml:space="preserve">Pratica </t>
  </si>
  <si>
    <t>al mq</t>
  </si>
  <si>
    <t xml:space="preserve"> = n° abitanti x 26,5 mq</t>
  </si>
  <si>
    <t xml:space="preserve">Zona PRG </t>
  </si>
  <si>
    <t xml:space="preserve">S.u. --&gt; </t>
  </si>
  <si>
    <t>S.n.r. -&gt;</t>
  </si>
  <si>
    <t>60% di S.n.r. = Superf. ragg.</t>
  </si>
  <si>
    <t>Tabella 2 (S.n.r.)</t>
  </si>
  <si>
    <t>Tabella 1 (S.u.)</t>
  </si>
  <si>
    <t>S.u.a.</t>
  </si>
  <si>
    <t>(1)</t>
  </si>
  <si>
    <t>(2)</t>
  </si>
  <si>
    <t>60 % di S.a. = Superf. ragguag.</t>
  </si>
  <si>
    <t>(1) ai fini dell'individuazione della classe</t>
  </si>
  <si>
    <t>(2) ai fini dell'onerosità effettiva (spazi interessati direttamente dall'intervento)</t>
  </si>
  <si>
    <t>NUOVA COSTRUZIONE</t>
  </si>
  <si>
    <t>costo base</t>
  </si>
  <si>
    <t xml:space="preserve"> = €</t>
  </si>
  <si>
    <t>= €</t>
  </si>
  <si>
    <t>€</t>
  </si>
  <si>
    <t>N</t>
  </si>
  <si>
    <t>DIRITTI DI SEGRETERIA</t>
  </si>
  <si>
    <t xml:space="preserve">  -------------&gt;</t>
  </si>
  <si>
    <t>S.c.+ S.t. = mq</t>
  </si>
  <si>
    <t>&gt; 160</t>
  </si>
  <si>
    <t>&gt;  95 &lt;= 110</t>
  </si>
  <si>
    <t>&gt; 130 &lt;= 160</t>
  </si>
  <si>
    <t>&gt; 110 &lt;= 130</t>
  </si>
  <si>
    <t>COMMERCIO / TERZIARIO</t>
  </si>
  <si>
    <t>comune con</t>
  </si>
  <si>
    <t>meno di</t>
  </si>
  <si>
    <t>abitanti</t>
  </si>
  <si>
    <t>B) - COSTO (al mq) DI COSTRUZIONE</t>
  </si>
  <si>
    <t>COMUNE DI ______________________</t>
  </si>
  <si>
    <t>( __________ )</t>
  </si>
  <si>
    <t>i1+ i2+ i3 = i =</t>
  </si>
  <si>
    <t>XI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</si>
</sst>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00"/>
    <numFmt numFmtId="185" formatCode="#,##0.0"/>
    <numFmt numFmtId="186" formatCode="0.000"/>
    <numFmt numFmtId="187" formatCode="0.0"/>
    <numFmt numFmtId="188" formatCode="0.0%"/>
    <numFmt numFmtId="189" formatCode="_-* #,##0.0_-;\-* #,##0.0_-;_-* &quot;-&quot;??_-;_-@_-"/>
    <numFmt numFmtId="190" formatCode="_-* #,##0_-;\-* #,##0_-;_-* &quot;-&quot;??_-;_-@_-"/>
  </numFmts>
  <fonts count="57">
    <font>
      <sz val="11"/>
      <name val="Arial"/>
      <family val="0"/>
    </font>
    <font>
      <sz val="14"/>
      <name val="Arial"/>
      <family val="2"/>
    </font>
    <font>
      <sz val="10"/>
      <name val="Helv"/>
      <family val="0"/>
    </font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i/>
      <sz val="11"/>
      <name val="Arial Narrow"/>
      <family val="2"/>
    </font>
    <font>
      <i/>
      <sz val="11"/>
      <name val="Arial"/>
      <family val="0"/>
    </font>
    <font>
      <sz val="9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lightUp">
        <bgColor indexed="9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78" fontId="8" fillId="0" borderId="18" xfId="0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1" borderId="11" xfId="0" applyNumberFormat="1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86" fontId="12" fillId="0" borderId="11" xfId="0" applyNumberFormat="1" applyFont="1" applyBorder="1" applyAlignment="1">
      <alignment horizontal="center"/>
    </xf>
    <xf numFmtId="186" fontId="12" fillId="0" borderId="11" xfId="0" applyNumberFormat="1" applyFont="1" applyBorder="1" applyAlignment="1">
      <alignment horizontal="right"/>
    </xf>
    <xf numFmtId="4" fontId="12" fillId="0" borderId="0" xfId="0" applyNumberFormat="1" applyFont="1" applyAlignment="1">
      <alignment/>
    </xf>
    <xf numFmtId="187" fontId="12" fillId="0" borderId="11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4" fontId="6" fillId="0" borderId="20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9" fontId="12" fillId="0" borderId="11" xfId="0" applyNumberFormat="1" applyFont="1" applyBorder="1" applyAlignment="1">
      <alignment horizontal="right"/>
    </xf>
    <xf numFmtId="9" fontId="12" fillId="0" borderId="14" xfId="0" applyNumberFormat="1" applyFont="1" applyBorder="1" applyAlignment="1">
      <alignment horizontal="right"/>
    </xf>
    <xf numFmtId="4" fontId="12" fillId="0" borderId="20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 horizontal="center"/>
    </xf>
    <xf numFmtId="9" fontId="12" fillId="0" borderId="16" xfId="0" applyNumberFormat="1" applyFont="1" applyBorder="1" applyAlignment="1">
      <alignment horizontal="right"/>
    </xf>
    <xf numFmtId="9" fontId="12" fillId="0" borderId="17" xfId="0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2" xfId="0" applyFont="1" applyFill="1" applyBorder="1" applyAlignment="1">
      <alignment/>
    </xf>
    <xf numFmtId="4" fontId="12" fillId="34" borderId="1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1" fontId="12" fillId="0" borderId="13" xfId="0" applyNumberFormat="1" applyFont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3" xfId="0" applyNumberFormat="1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0" fontId="12" fillId="0" borderId="22" xfId="0" applyFont="1" applyBorder="1" applyAlignment="1">
      <alignment/>
    </xf>
    <xf numFmtId="3" fontId="12" fillId="0" borderId="0" xfId="0" applyNumberFormat="1" applyFont="1" applyBorder="1" applyAlignment="1">
      <alignment/>
    </xf>
    <xf numFmtId="178" fontId="8" fillId="0" borderId="23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8" fillId="0" borderId="2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1" borderId="15" xfId="0" applyFont="1" applyFill="1" applyBorder="1" applyAlignment="1">
      <alignment/>
    </xf>
    <xf numFmtId="0" fontId="3" fillId="1" borderId="23" xfId="0" applyFont="1" applyFill="1" applyBorder="1" applyAlignment="1">
      <alignment/>
    </xf>
    <xf numFmtId="0" fontId="3" fillId="1" borderId="17" xfId="0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9" fontId="12" fillId="0" borderId="18" xfId="0" applyNumberFormat="1" applyFont="1" applyBorder="1" applyAlignment="1">
      <alignment horizontal="right"/>
    </xf>
    <xf numFmtId="190" fontId="12" fillId="0" borderId="11" xfId="45" applyNumberFormat="1" applyFont="1" applyBorder="1" applyAlignment="1">
      <alignment/>
    </xf>
    <xf numFmtId="1" fontId="12" fillId="0" borderId="11" xfId="0" applyNumberFormat="1" applyFont="1" applyBorder="1" applyAlignment="1">
      <alignment horizontal="right"/>
    </xf>
    <xf numFmtId="43" fontId="12" fillId="0" borderId="11" xfId="45" applyFont="1" applyBorder="1" applyAlignment="1">
      <alignment horizontal="center"/>
    </xf>
    <xf numFmtId="43" fontId="12" fillId="0" borderId="26" xfId="45" applyFont="1" applyBorder="1" applyAlignment="1">
      <alignment horizontal="center"/>
    </xf>
    <xf numFmtId="43" fontId="12" fillId="0" borderId="0" xfId="45" applyFont="1" applyAlignment="1">
      <alignment/>
    </xf>
    <xf numFmtId="43" fontId="6" fillId="0" borderId="11" xfId="45" applyFont="1" applyBorder="1" applyAlignment="1">
      <alignment horizontal="center"/>
    </xf>
    <xf numFmtId="43" fontId="12" fillId="0" borderId="14" xfId="45" applyFont="1" applyBorder="1" applyAlignment="1">
      <alignment/>
    </xf>
    <xf numFmtId="43" fontId="12" fillId="0" borderId="17" xfId="45" applyFont="1" applyBorder="1" applyAlignment="1">
      <alignment/>
    </xf>
    <xf numFmtId="3" fontId="13" fillId="0" borderId="12" xfId="0" applyNumberFormat="1" applyFont="1" applyBorder="1" applyAlignment="1">
      <alignment/>
    </xf>
    <xf numFmtId="1" fontId="13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4" fontId="13" fillId="0" borderId="13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3" fontId="14" fillId="0" borderId="13" xfId="45" applyFont="1" applyBorder="1" applyAlignment="1">
      <alignment/>
    </xf>
    <xf numFmtId="9" fontId="12" fillId="0" borderId="14" xfId="0" applyNumberFormat="1" applyFont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0" fontId="11" fillId="0" borderId="14" xfId="0" applyFont="1" applyBorder="1" applyAlignment="1" quotePrefix="1">
      <alignment horizontal="center"/>
    </xf>
    <xf numFmtId="0" fontId="6" fillId="35" borderId="11" xfId="0" applyFont="1" applyFill="1" applyBorder="1" applyAlignment="1">
      <alignment horizontal="center"/>
    </xf>
    <xf numFmtId="4" fontId="12" fillId="35" borderId="11" xfId="0" applyNumberFormat="1" applyFont="1" applyFill="1" applyBorder="1" applyAlignment="1">
      <alignment horizontal="center"/>
    </xf>
    <xf numFmtId="4" fontId="12" fillId="35" borderId="26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15" fillId="0" borderId="0" xfId="0" applyFont="1" applyAlignment="1">
      <alignment/>
    </xf>
    <xf numFmtId="0" fontId="0" fillId="0" borderId="11" xfId="0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5" fillId="1" borderId="19" xfId="0" applyFont="1" applyFill="1" applyBorder="1" applyAlignment="1">
      <alignment/>
    </xf>
    <xf numFmtId="9" fontId="12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2" fillId="33" borderId="14" xfId="0" applyNumberFormat="1" applyFont="1" applyFill="1" applyBorder="1" applyAlignment="1">
      <alignment/>
    </xf>
    <xf numFmtId="4" fontId="13" fillId="0" borderId="13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3" fontId="18" fillId="0" borderId="13" xfId="45" applyFont="1" applyBorder="1" applyAlignment="1">
      <alignment horizontal="right"/>
    </xf>
    <xf numFmtId="43" fontId="18" fillId="0" borderId="14" xfId="45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2" xfId="0" applyFont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0</xdr:rowOff>
    </xdr:from>
    <xdr:to>
      <xdr:col>15</xdr:col>
      <xdr:colOff>0</xdr:colOff>
      <xdr:row>15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6477000" y="1752600"/>
          <a:ext cx="4857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ristrutturazioni</a:t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15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6962775" y="1752600"/>
          <a:ext cx="3714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nuove costruzioni</a:t>
          </a:r>
        </a:p>
      </xdr:txBody>
    </xdr:sp>
    <xdr:clientData/>
  </xdr:twoCellAnchor>
  <xdr:twoCellAnchor>
    <xdr:from>
      <xdr:col>15</xdr:col>
      <xdr:colOff>66675</xdr:colOff>
      <xdr:row>25</xdr:row>
      <xdr:rowOff>28575</xdr:rowOff>
    </xdr:from>
    <xdr:to>
      <xdr:col>15</xdr:col>
      <xdr:colOff>180975</xdr:colOff>
      <xdr:row>25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7029450" y="53816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26</xdr:row>
      <xdr:rowOff>28575</xdr:rowOff>
    </xdr:from>
    <xdr:to>
      <xdr:col>15</xdr:col>
      <xdr:colOff>180975</xdr:colOff>
      <xdr:row>26</xdr:row>
      <xdr:rowOff>161925</xdr:rowOff>
    </xdr:to>
    <xdr:sp>
      <xdr:nvSpPr>
        <xdr:cNvPr id="4" name="Rectangle 5"/>
        <xdr:cNvSpPr>
          <a:spLocks/>
        </xdr:cNvSpPr>
      </xdr:nvSpPr>
      <xdr:spPr>
        <a:xfrm>
          <a:off x="7029450" y="559117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27</xdr:row>
      <xdr:rowOff>28575</xdr:rowOff>
    </xdr:from>
    <xdr:to>
      <xdr:col>15</xdr:col>
      <xdr:colOff>180975</xdr:colOff>
      <xdr:row>27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7029450" y="5800725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28</xdr:row>
      <xdr:rowOff>19050</xdr:rowOff>
    </xdr:from>
    <xdr:to>
      <xdr:col>15</xdr:col>
      <xdr:colOff>180975</xdr:colOff>
      <xdr:row>28</xdr:row>
      <xdr:rowOff>152400</xdr:rowOff>
    </xdr:to>
    <xdr:sp>
      <xdr:nvSpPr>
        <xdr:cNvPr id="6" name="Rectangle 7"/>
        <xdr:cNvSpPr>
          <a:spLocks/>
        </xdr:cNvSpPr>
      </xdr:nvSpPr>
      <xdr:spPr>
        <a:xfrm>
          <a:off x="7029450" y="60007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29</xdr:row>
      <xdr:rowOff>28575</xdr:rowOff>
    </xdr:from>
    <xdr:to>
      <xdr:col>15</xdr:col>
      <xdr:colOff>180975</xdr:colOff>
      <xdr:row>29</xdr:row>
      <xdr:rowOff>161925</xdr:rowOff>
    </xdr:to>
    <xdr:sp>
      <xdr:nvSpPr>
        <xdr:cNvPr id="7" name="Rectangle 8"/>
        <xdr:cNvSpPr>
          <a:spLocks/>
        </xdr:cNvSpPr>
      </xdr:nvSpPr>
      <xdr:spPr>
        <a:xfrm>
          <a:off x="7029450" y="62293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9525</xdr:rowOff>
    </xdr:from>
    <xdr:to>
      <xdr:col>17</xdr:col>
      <xdr:colOff>514350</xdr:colOff>
      <xdr:row>21</xdr:row>
      <xdr:rowOff>9525</xdr:rowOff>
    </xdr:to>
    <xdr:sp>
      <xdr:nvSpPr>
        <xdr:cNvPr id="8" name="Testo 25"/>
        <xdr:cNvSpPr txBox="1">
          <a:spLocks noChangeArrowheads="1"/>
        </xdr:cNvSpPr>
      </xdr:nvSpPr>
      <xdr:spPr>
        <a:xfrm>
          <a:off x="7543800" y="2819400"/>
          <a:ext cx="495300" cy="169545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OO.UU.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PRIMARIA</a:t>
          </a:r>
        </a:p>
      </xdr:txBody>
    </xdr:sp>
    <xdr:clientData/>
  </xdr:twoCellAnchor>
  <xdr:twoCellAnchor>
    <xdr:from>
      <xdr:col>17</xdr:col>
      <xdr:colOff>38100</xdr:colOff>
      <xdr:row>24</xdr:row>
      <xdr:rowOff>0</xdr:rowOff>
    </xdr:from>
    <xdr:to>
      <xdr:col>18</xdr:col>
      <xdr:colOff>9525</xdr:colOff>
      <xdr:row>32</xdr:row>
      <xdr:rowOff>0</xdr:rowOff>
    </xdr:to>
    <xdr:sp>
      <xdr:nvSpPr>
        <xdr:cNvPr id="9" name="Testo 26"/>
        <xdr:cNvSpPr txBox="1">
          <a:spLocks noChangeArrowheads="1"/>
        </xdr:cNvSpPr>
      </xdr:nvSpPr>
      <xdr:spPr>
        <a:xfrm>
          <a:off x="7562850" y="5143500"/>
          <a:ext cx="495300" cy="169545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OO.UU.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SECONDARIA</a:t>
          </a:r>
        </a:p>
      </xdr:txBody>
    </xdr:sp>
    <xdr:clientData/>
  </xdr:twoCellAnchor>
  <xdr:twoCellAnchor>
    <xdr:from>
      <xdr:col>17</xdr:col>
      <xdr:colOff>47625</xdr:colOff>
      <xdr:row>33</xdr:row>
      <xdr:rowOff>0</xdr:rowOff>
    </xdr:from>
    <xdr:to>
      <xdr:col>18</xdr:col>
      <xdr:colOff>9525</xdr:colOff>
      <xdr:row>38</xdr:row>
      <xdr:rowOff>0</xdr:rowOff>
    </xdr:to>
    <xdr:sp>
      <xdr:nvSpPr>
        <xdr:cNvPr id="10" name="Testo 27"/>
        <xdr:cNvSpPr txBox="1">
          <a:spLocks noChangeArrowheads="1"/>
        </xdr:cNvSpPr>
      </xdr:nvSpPr>
      <xdr:spPr>
        <a:xfrm>
          <a:off x="7572375" y="7048500"/>
          <a:ext cx="485775" cy="1047750"/>
        </a:xfrm>
        <a:prstGeom prst="rect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ecologici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5"/>
  <sheetViews>
    <sheetView showGridLines="0" showZeros="0" tabSelected="1" zoomScaleSheetLayoutView="100" zoomScalePageLayoutView="0" workbookViewId="0" topLeftCell="A22">
      <selection activeCell="N35" sqref="N35"/>
    </sheetView>
  </sheetViews>
  <sheetFormatPr defaultColWidth="7.375" defaultRowHeight="14.25"/>
  <cols>
    <col min="1" max="1" width="1.37890625" style="5" customWidth="1"/>
    <col min="2" max="2" width="12.75390625" style="5" customWidth="1"/>
    <col min="3" max="3" width="2.50390625" style="5" customWidth="1"/>
    <col min="4" max="4" width="9.00390625" style="5" customWidth="1"/>
    <col min="5" max="5" width="6.625" style="5" customWidth="1"/>
    <col min="6" max="6" width="6.75390625" style="44" customWidth="1"/>
    <col min="7" max="7" width="1.25" style="5" customWidth="1"/>
    <col min="8" max="8" width="9.125" style="5" customWidth="1"/>
    <col min="9" max="9" width="3.625" style="5" customWidth="1"/>
    <col min="10" max="10" width="8.50390625" style="5" customWidth="1"/>
    <col min="11" max="11" width="4.875" style="5" customWidth="1"/>
    <col min="12" max="12" width="4.125" style="5" customWidth="1"/>
    <col min="13" max="13" width="3.375" style="5" customWidth="1"/>
    <col min="14" max="14" width="11.125" style="5" customWidth="1"/>
    <col min="15" max="15" width="6.375" style="5" customWidth="1"/>
    <col min="16" max="16" width="4.875" style="5" customWidth="1"/>
    <col min="17" max="17" width="2.50390625" style="5" customWidth="1"/>
    <col min="18" max="18" width="6.875" style="3" customWidth="1"/>
    <col min="19" max="19" width="12.125" style="3" customWidth="1"/>
    <col min="20" max="20" width="3.375" style="4" customWidth="1"/>
    <col min="21" max="21" width="9.375" style="3" customWidth="1"/>
    <col min="22" max="22" width="7.375" style="3" customWidth="1"/>
    <col min="23" max="24" width="9.75390625" style="3" customWidth="1"/>
    <col min="25" max="25" width="10.25390625" style="3" customWidth="1"/>
    <col min="26" max="26" width="9.75390625" style="3" customWidth="1"/>
    <col min="27" max="27" width="10.25390625" style="3" customWidth="1"/>
    <col min="28" max="16384" width="7.375" style="5" customWidth="1"/>
  </cols>
  <sheetData>
    <row r="1" spans="3:17" ht="17.25" customHeight="1">
      <c r="C1" s="147" t="s">
        <v>146</v>
      </c>
      <c r="D1" s="1"/>
      <c r="E1" s="1"/>
      <c r="F1" s="2"/>
      <c r="G1" s="1"/>
      <c r="M1" s="1"/>
      <c r="N1" s="2"/>
      <c r="O1" s="1"/>
      <c r="Q1" s="1"/>
    </row>
    <row r="2" spans="3:17" ht="20.25" customHeight="1">
      <c r="C2" s="149" t="s">
        <v>147</v>
      </c>
      <c r="H2" s="180" t="s">
        <v>2</v>
      </c>
      <c r="I2" s="180"/>
      <c r="J2" s="180"/>
      <c r="Q2" s="1"/>
    </row>
    <row r="3" spans="3:25" ht="20.25" customHeight="1">
      <c r="C3" s="149"/>
      <c r="H3" s="130"/>
      <c r="I3" s="131"/>
      <c r="J3" s="131"/>
      <c r="K3" s="131"/>
      <c r="L3" s="131"/>
      <c r="M3" s="131"/>
      <c r="N3" s="150"/>
      <c r="O3" s="172" t="s">
        <v>113</v>
      </c>
      <c r="P3" s="115"/>
      <c r="Q3" s="1"/>
      <c r="R3" s="6" t="s">
        <v>3</v>
      </c>
      <c r="X3" s="3" t="s">
        <v>116</v>
      </c>
      <c r="Y3" s="10"/>
    </row>
    <row r="4" spans="8:17" ht="20.25" customHeight="1">
      <c r="H4" s="130"/>
      <c r="I4" s="131"/>
      <c r="J4" s="131"/>
      <c r="K4" s="131"/>
      <c r="L4" s="131"/>
      <c r="M4" s="131"/>
      <c r="N4" s="150"/>
      <c r="O4" s="116"/>
      <c r="P4" s="117"/>
      <c r="Q4" s="1"/>
    </row>
    <row r="5" spans="2:22" ht="13.5" customHeight="1"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8" t="s">
        <v>5</v>
      </c>
      <c r="S5" s="148"/>
      <c r="T5" s="151"/>
      <c r="U5" s="148"/>
      <c r="V5" s="148"/>
    </row>
    <row r="6" spans="2:26" ht="15" customHeight="1">
      <c r="B6" s="7" t="s">
        <v>4</v>
      </c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Q6" s="1"/>
      <c r="R6" s="152" t="s">
        <v>6</v>
      </c>
      <c r="S6" s="153"/>
      <c r="T6" s="154"/>
      <c r="U6" s="155" t="s">
        <v>7</v>
      </c>
      <c r="V6" s="156"/>
      <c r="X6" s="9" t="s">
        <v>8</v>
      </c>
      <c r="Y6" s="10"/>
      <c r="Z6" s="10" t="s">
        <v>9</v>
      </c>
    </row>
    <row r="7" spans="2:26" ht="15">
      <c r="B7" s="145" t="s">
        <v>121</v>
      </c>
      <c r="E7" s="118" t="s">
        <v>123</v>
      </c>
      <c r="F7" s="118" t="s">
        <v>124</v>
      </c>
      <c r="L7" s="1"/>
      <c r="M7" s="1"/>
      <c r="N7" s="1"/>
      <c r="Q7" s="1"/>
      <c r="R7" s="157" t="s">
        <v>16</v>
      </c>
      <c r="S7" s="158"/>
      <c r="T7" s="159" t="s">
        <v>132</v>
      </c>
      <c r="U7" s="160">
        <f>N39</f>
        <v>0</v>
      </c>
      <c r="V7" s="161"/>
      <c r="W7" s="4" t="s">
        <v>129</v>
      </c>
      <c r="X7" s="12">
        <f>U7/482300</f>
        <v>0</v>
      </c>
      <c r="Y7" s="10" t="s">
        <v>17</v>
      </c>
      <c r="Z7" s="12">
        <f>X7*4</f>
        <v>0</v>
      </c>
    </row>
    <row r="8" spans="2:26" ht="16.5">
      <c r="B8" s="56" t="s">
        <v>10</v>
      </c>
      <c r="C8" s="53"/>
      <c r="D8" s="56" t="s">
        <v>11</v>
      </c>
      <c r="E8" s="57" t="s">
        <v>122</v>
      </c>
      <c r="F8" s="139" t="s">
        <v>12</v>
      </c>
      <c r="G8" s="58"/>
      <c r="H8" s="56" t="s">
        <v>13</v>
      </c>
      <c r="I8" s="56" t="s">
        <v>14</v>
      </c>
      <c r="J8" s="56" t="s">
        <v>15</v>
      </c>
      <c r="K8" s="54"/>
      <c r="L8" s="54"/>
      <c r="M8" s="54"/>
      <c r="N8" s="54"/>
      <c r="O8" s="54"/>
      <c r="P8" s="54"/>
      <c r="Q8" s="1"/>
      <c r="R8" s="157" t="s">
        <v>20</v>
      </c>
      <c r="S8" s="158"/>
      <c r="T8" s="159" t="s">
        <v>132</v>
      </c>
      <c r="U8" s="160">
        <f>N40</f>
        <v>0</v>
      </c>
      <c r="V8" s="161"/>
      <c r="W8" s="135">
        <v>307.59</v>
      </c>
      <c r="X8" s="12">
        <f>U8/482300</f>
        <v>0</v>
      </c>
      <c r="Y8" s="10" t="s">
        <v>17</v>
      </c>
      <c r="Z8" s="12">
        <f>X8*4</f>
        <v>0</v>
      </c>
    </row>
    <row r="9" spans="2:26" ht="16.5">
      <c r="B9" s="59" t="s">
        <v>18</v>
      </c>
      <c r="C9" s="53"/>
      <c r="D9" s="59">
        <v>1</v>
      </c>
      <c r="E9" s="122">
        <v>88.23</v>
      </c>
      <c r="F9" s="140"/>
      <c r="G9" s="61"/>
      <c r="H9" s="62"/>
      <c r="I9" s="59" t="s">
        <v>19</v>
      </c>
      <c r="J9" s="63"/>
      <c r="K9" s="54"/>
      <c r="L9" s="54"/>
      <c r="M9" s="54"/>
      <c r="N9" s="168" t="s">
        <v>142</v>
      </c>
      <c r="O9" s="54"/>
      <c r="P9" s="54"/>
      <c r="Q9" s="1"/>
      <c r="R9" s="162" t="s">
        <v>21</v>
      </c>
      <c r="S9" s="162"/>
      <c r="T9" s="159" t="s">
        <v>132</v>
      </c>
      <c r="U9" s="142"/>
      <c r="V9" s="163"/>
      <c r="X9" s="45">
        <f>U9/482300</f>
        <v>0</v>
      </c>
      <c r="Y9" s="8" t="s">
        <v>17</v>
      </c>
      <c r="Z9" s="45">
        <f>X9*4</f>
        <v>0</v>
      </c>
    </row>
    <row r="10" spans="2:26" ht="16.5">
      <c r="B10" s="59" t="s">
        <v>138</v>
      </c>
      <c r="C10" s="53">
        <v>0</v>
      </c>
      <c r="D10" s="59"/>
      <c r="E10" s="122"/>
      <c r="F10" s="140"/>
      <c r="G10" s="61"/>
      <c r="H10" s="62"/>
      <c r="I10" s="59">
        <v>5</v>
      </c>
      <c r="J10" s="62">
        <f>I10*H10</f>
        <v>0</v>
      </c>
      <c r="K10" s="54"/>
      <c r="L10" s="54"/>
      <c r="M10" s="54"/>
      <c r="N10" s="169" t="s">
        <v>143</v>
      </c>
      <c r="O10" s="54"/>
      <c r="P10" s="54"/>
      <c r="Q10" s="1"/>
      <c r="X10" s="13" t="s">
        <v>22</v>
      </c>
      <c r="Y10" s="11"/>
      <c r="Z10" s="46">
        <f>SUM(Z6:Z9)</f>
        <v>0</v>
      </c>
    </row>
    <row r="11" spans="2:17" ht="16.5">
      <c r="B11" s="59" t="s">
        <v>140</v>
      </c>
      <c r="C11" s="53"/>
      <c r="D11" s="59"/>
      <c r="E11" s="122"/>
      <c r="F11" s="140">
        <f>C11*D11</f>
        <v>0</v>
      </c>
      <c r="G11" s="61"/>
      <c r="H11" s="62">
        <f>IF($F$14&gt;0,F11/$F$14,0)</f>
        <v>0</v>
      </c>
      <c r="I11" s="59">
        <v>15</v>
      </c>
      <c r="J11" s="62">
        <f>I11*H11</f>
        <v>0</v>
      </c>
      <c r="K11" s="54"/>
      <c r="L11" s="54"/>
      <c r="M11" s="54"/>
      <c r="N11" s="170">
        <v>50000</v>
      </c>
      <c r="O11" s="54"/>
      <c r="P11" s="54"/>
      <c r="Q11" s="1"/>
    </row>
    <row r="12" spans="2:25" ht="16.5">
      <c r="B12" s="59" t="s">
        <v>139</v>
      </c>
      <c r="C12" s="53"/>
      <c r="D12" s="59"/>
      <c r="E12" s="122"/>
      <c r="F12" s="140"/>
      <c r="G12" s="61"/>
      <c r="H12" s="62"/>
      <c r="I12" s="59">
        <v>30</v>
      </c>
      <c r="J12" s="62">
        <f>I12*H12</f>
        <v>0</v>
      </c>
      <c r="K12" s="54"/>
      <c r="L12" s="54"/>
      <c r="M12" s="54"/>
      <c r="N12" s="169" t="s">
        <v>144</v>
      </c>
      <c r="O12" s="54"/>
      <c r="P12" s="54"/>
      <c r="Q12" s="1"/>
      <c r="S12" s="8" t="s">
        <v>23</v>
      </c>
      <c r="T12" s="15"/>
      <c r="U12" s="110"/>
      <c r="V12" s="182" t="s">
        <v>128</v>
      </c>
      <c r="W12" s="183"/>
      <c r="X12" s="16" t="s">
        <v>24</v>
      </c>
      <c r="Y12" s="14"/>
    </row>
    <row r="13" spans="2:25" ht="17.25" thickBot="1">
      <c r="B13" s="59" t="s">
        <v>137</v>
      </c>
      <c r="C13" s="53"/>
      <c r="D13" s="59"/>
      <c r="E13" s="122"/>
      <c r="F13" s="140">
        <f>C13*D13</f>
        <v>0</v>
      </c>
      <c r="G13" s="61"/>
      <c r="H13" s="62"/>
      <c r="I13" s="59">
        <v>50</v>
      </c>
      <c r="J13" s="62">
        <f>I13*H13</f>
        <v>0</v>
      </c>
      <c r="K13" s="54"/>
      <c r="L13" s="54"/>
      <c r="M13" s="54"/>
      <c r="N13" s="171"/>
      <c r="O13" s="54"/>
      <c r="P13" s="54"/>
      <c r="Q13" s="1"/>
      <c r="S13" s="17" t="s">
        <v>28</v>
      </c>
      <c r="T13" s="18" t="s">
        <v>29</v>
      </c>
      <c r="U13" s="17" t="s">
        <v>30</v>
      </c>
      <c r="V13" s="20" t="s">
        <v>31</v>
      </c>
      <c r="W13" s="21" t="s">
        <v>32</v>
      </c>
      <c r="X13" s="10" t="s">
        <v>31</v>
      </c>
      <c r="Y13" s="22" t="s">
        <v>32</v>
      </c>
    </row>
    <row r="14" spans="2:25" ht="17.25" customHeight="1" thickBot="1">
      <c r="B14" s="54"/>
      <c r="C14" s="54"/>
      <c r="D14" s="54" t="s">
        <v>117</v>
      </c>
      <c r="E14" s="123">
        <f>SUM(E9:E13)</f>
        <v>88.23</v>
      </c>
      <c r="F14" s="141"/>
      <c r="G14" s="64"/>
      <c r="H14" s="54" t="s">
        <v>25</v>
      </c>
      <c r="I14" s="54"/>
      <c r="J14" s="54" t="s">
        <v>26</v>
      </c>
      <c r="K14" s="65">
        <f>J9+J10+J11+J12+J13</f>
        <v>0</v>
      </c>
      <c r="L14" s="54"/>
      <c r="M14" s="54"/>
      <c r="N14" s="66" t="s">
        <v>27</v>
      </c>
      <c r="O14" s="54"/>
      <c r="P14" s="54"/>
      <c r="Q14" s="1"/>
      <c r="R14" s="181"/>
      <c r="S14" s="23" t="s">
        <v>16</v>
      </c>
      <c r="T14" s="10" t="s">
        <v>1</v>
      </c>
      <c r="U14" s="9"/>
      <c r="V14" s="24">
        <v>0</v>
      </c>
      <c r="W14" s="25">
        <v>0</v>
      </c>
      <c r="X14" s="24">
        <v>0</v>
      </c>
      <c r="Y14" s="26"/>
    </row>
    <row r="15" spans="2:25" ht="16.5">
      <c r="B15" s="145" t="s">
        <v>120</v>
      </c>
      <c r="C15" s="54"/>
      <c r="D15" s="54"/>
      <c r="E15" s="124"/>
      <c r="F15" s="67"/>
      <c r="G15" s="64"/>
      <c r="H15" s="145" t="s">
        <v>33</v>
      </c>
      <c r="I15" s="54"/>
      <c r="J15" s="54"/>
      <c r="K15" s="68" t="s">
        <v>34</v>
      </c>
      <c r="L15" s="54"/>
      <c r="M15" s="54"/>
      <c r="N15" s="69" t="s">
        <v>35</v>
      </c>
      <c r="O15" s="54"/>
      <c r="P15" s="54"/>
      <c r="Q15" s="1"/>
      <c r="R15" s="181"/>
      <c r="S15" s="23" t="s">
        <v>16</v>
      </c>
      <c r="T15" s="10" t="s">
        <v>1</v>
      </c>
      <c r="U15" s="9"/>
      <c r="V15" s="24"/>
      <c r="W15" s="25">
        <v>0</v>
      </c>
      <c r="X15" s="24"/>
      <c r="Y15" s="26"/>
    </row>
    <row r="16" spans="2:25" ht="16.5">
      <c r="B16" s="143" t="s">
        <v>36</v>
      </c>
      <c r="C16" s="70"/>
      <c r="D16" s="71"/>
      <c r="E16" s="125" t="s">
        <v>37</v>
      </c>
      <c r="F16" s="139" t="s">
        <v>37</v>
      </c>
      <c r="G16" s="72"/>
      <c r="H16" s="57" t="s">
        <v>38</v>
      </c>
      <c r="I16" s="57"/>
      <c r="J16" s="56" t="s">
        <v>15</v>
      </c>
      <c r="K16" s="68" t="s">
        <v>34</v>
      </c>
      <c r="L16" s="54"/>
      <c r="M16" s="54"/>
      <c r="N16" s="73" t="s">
        <v>39</v>
      </c>
      <c r="O16" s="74">
        <v>0.05</v>
      </c>
      <c r="P16" s="75">
        <v>0.06</v>
      </c>
      <c r="Q16" s="27"/>
      <c r="R16" s="181"/>
      <c r="S16" s="23" t="s">
        <v>43</v>
      </c>
      <c r="T16" s="10" t="s">
        <v>0</v>
      </c>
      <c r="U16" s="9"/>
      <c r="V16" s="24"/>
      <c r="W16" s="25">
        <v>0</v>
      </c>
      <c r="X16" s="24"/>
      <c r="Y16" s="26"/>
    </row>
    <row r="17" spans="2:25" ht="16.5">
      <c r="B17" s="143" t="s">
        <v>40</v>
      </c>
      <c r="C17" s="70"/>
      <c r="D17" s="71"/>
      <c r="E17" s="126">
        <v>105.46</v>
      </c>
      <c r="F17" s="140"/>
      <c r="G17" s="76"/>
      <c r="H17" s="59" t="s">
        <v>41</v>
      </c>
      <c r="I17" s="57"/>
      <c r="J17" s="59" t="s">
        <v>19</v>
      </c>
      <c r="K17" s="68" t="s">
        <v>34</v>
      </c>
      <c r="L17" s="54"/>
      <c r="M17" s="54"/>
      <c r="N17" s="77" t="s">
        <v>42</v>
      </c>
      <c r="O17" s="78"/>
      <c r="P17" s="79"/>
      <c r="Q17" s="28"/>
      <c r="R17" s="181"/>
      <c r="S17" s="23" t="s">
        <v>47</v>
      </c>
      <c r="T17" s="10" t="s">
        <v>0</v>
      </c>
      <c r="U17" s="9"/>
      <c r="V17" s="24"/>
      <c r="W17" s="25">
        <f>U17*V17</f>
        <v>0</v>
      </c>
      <c r="X17" s="24"/>
      <c r="Y17" s="26"/>
    </row>
    <row r="18" spans="2:25" ht="16.5">
      <c r="B18" s="143" t="s">
        <v>44</v>
      </c>
      <c r="C18" s="70"/>
      <c r="D18" s="71"/>
      <c r="E18" s="127"/>
      <c r="F18" s="140"/>
      <c r="G18" s="76"/>
      <c r="H18" s="59" t="s">
        <v>45</v>
      </c>
      <c r="I18" s="57">
        <v>0</v>
      </c>
      <c r="J18" s="59">
        <v>10</v>
      </c>
      <c r="K18" s="68" t="s">
        <v>34</v>
      </c>
      <c r="L18" s="54"/>
      <c r="M18" s="54"/>
      <c r="N18" s="81" t="s">
        <v>46</v>
      </c>
      <c r="O18" s="82">
        <v>0.06</v>
      </c>
      <c r="P18" s="83">
        <v>0.08</v>
      </c>
      <c r="Q18" s="27"/>
      <c r="R18" s="181"/>
      <c r="S18" s="23" t="s">
        <v>20</v>
      </c>
      <c r="T18" s="10" t="s">
        <v>0</v>
      </c>
      <c r="U18" s="9"/>
      <c r="V18" s="24"/>
      <c r="W18" s="25">
        <f>U18*V18</f>
        <v>0</v>
      </c>
      <c r="X18" s="24"/>
      <c r="Y18" s="26"/>
    </row>
    <row r="19" spans="2:25" ht="16.5">
      <c r="B19" s="144" t="s">
        <v>48</v>
      </c>
      <c r="C19" s="70"/>
      <c r="D19" s="71"/>
      <c r="E19" s="126"/>
      <c r="F19" s="140"/>
      <c r="G19" s="76"/>
      <c r="H19" s="59" t="s">
        <v>49</v>
      </c>
      <c r="I19" s="57"/>
      <c r="J19" s="59">
        <v>20</v>
      </c>
      <c r="K19" s="68" t="s">
        <v>34</v>
      </c>
      <c r="L19" s="54"/>
      <c r="M19" s="54"/>
      <c r="N19" s="59" t="s">
        <v>50</v>
      </c>
      <c r="O19" s="74">
        <v>0.1</v>
      </c>
      <c r="P19" s="74">
        <v>0.18</v>
      </c>
      <c r="Q19" s="27"/>
      <c r="R19" s="181"/>
      <c r="S19" s="23" t="s">
        <v>55</v>
      </c>
      <c r="T19" s="10" t="s">
        <v>0</v>
      </c>
      <c r="U19" s="9"/>
      <c r="V19" s="24"/>
      <c r="W19" s="25">
        <f>U19*V19</f>
        <v>0</v>
      </c>
      <c r="X19" s="24"/>
      <c r="Y19" s="26"/>
    </row>
    <row r="20" spans="2:25" ht="16.5">
      <c r="B20" s="143" t="s">
        <v>51</v>
      </c>
      <c r="C20" s="84"/>
      <c r="D20" s="80"/>
      <c r="E20" s="127"/>
      <c r="F20" s="140"/>
      <c r="G20" s="76"/>
      <c r="H20" s="59" t="s">
        <v>52</v>
      </c>
      <c r="I20" s="57"/>
      <c r="J20" s="59">
        <v>30</v>
      </c>
      <c r="K20" s="68" t="s">
        <v>53</v>
      </c>
      <c r="L20" s="54"/>
      <c r="M20" s="54"/>
      <c r="N20" s="53" t="s">
        <v>54</v>
      </c>
      <c r="O20" s="74" t="s">
        <v>61</v>
      </c>
      <c r="P20" s="74" t="s">
        <v>61</v>
      </c>
      <c r="Q20" s="27"/>
      <c r="R20" s="181"/>
      <c r="S20" s="23" t="s">
        <v>60</v>
      </c>
      <c r="T20" s="10" t="s">
        <v>0</v>
      </c>
      <c r="U20" s="9"/>
      <c r="V20" s="24"/>
      <c r="W20" s="25">
        <f>U20*V20</f>
        <v>0</v>
      </c>
      <c r="X20" s="24"/>
      <c r="Y20" s="26"/>
    </row>
    <row r="21" spans="2:27" ht="17.25" thickBot="1">
      <c r="B21" s="143" t="s">
        <v>56</v>
      </c>
      <c r="C21" s="70"/>
      <c r="D21" s="71"/>
      <c r="E21" s="126">
        <v>32.58</v>
      </c>
      <c r="F21" s="140"/>
      <c r="G21" s="64"/>
      <c r="H21" s="54" t="s">
        <v>57</v>
      </c>
      <c r="I21" s="54"/>
      <c r="J21" s="54" t="s">
        <v>58</v>
      </c>
      <c r="K21" s="65">
        <v>30</v>
      </c>
      <c r="L21" s="54"/>
      <c r="M21" s="54"/>
      <c r="N21" s="53" t="s">
        <v>59</v>
      </c>
      <c r="O21" s="74" t="s">
        <v>61</v>
      </c>
      <c r="P21" s="74" t="s">
        <v>61</v>
      </c>
      <c r="Q21" s="27"/>
      <c r="R21" s="181"/>
      <c r="S21" s="23"/>
      <c r="T21" s="10"/>
      <c r="U21" s="9"/>
      <c r="V21" s="24"/>
      <c r="W21" s="25">
        <f>U21*V21</f>
        <v>0</v>
      </c>
      <c r="X21" s="24"/>
      <c r="Y21" s="26"/>
      <c r="Z21" s="3" t="s">
        <v>135</v>
      </c>
      <c r="AA21" s="47"/>
    </row>
    <row r="22" spans="2:27" ht="17.25" thickBot="1">
      <c r="B22" s="54"/>
      <c r="C22" s="85"/>
      <c r="D22" s="86" t="s">
        <v>118</v>
      </c>
      <c r="E22" s="123">
        <f>SUM(E17:E21)</f>
        <v>138.04</v>
      </c>
      <c r="F22" s="141"/>
      <c r="G22" s="64"/>
      <c r="H22" s="119">
        <f>E22/E14</f>
        <v>1.564547206165703</v>
      </c>
      <c r="I22" s="54"/>
      <c r="J22" s="54"/>
      <c r="K22" s="87" t="s">
        <v>34</v>
      </c>
      <c r="L22" s="54"/>
      <c r="M22" s="54"/>
      <c r="N22" s="53" t="s">
        <v>62</v>
      </c>
      <c r="O22" s="74" t="s">
        <v>61</v>
      </c>
      <c r="P22" s="74" t="s">
        <v>61</v>
      </c>
      <c r="Q22" s="27"/>
      <c r="V22" s="29"/>
      <c r="W22" s="30"/>
      <c r="Y22" s="29"/>
      <c r="Z22" s="30"/>
      <c r="AA22" s="4" t="s">
        <v>34</v>
      </c>
    </row>
    <row r="23" spans="2:27" ht="16.5">
      <c r="B23" s="88"/>
      <c r="C23" s="54"/>
      <c r="D23" s="54"/>
      <c r="E23" s="54"/>
      <c r="F23" s="87"/>
      <c r="G23" s="54"/>
      <c r="H23" s="54"/>
      <c r="I23" s="54"/>
      <c r="J23" s="54"/>
      <c r="K23" s="87" t="s">
        <v>34</v>
      </c>
      <c r="L23" s="54"/>
      <c r="M23" s="54"/>
      <c r="N23" s="54"/>
      <c r="O23" s="87"/>
      <c r="P23" s="87"/>
      <c r="Q23" s="2"/>
      <c r="S23" s="8" t="s">
        <v>23</v>
      </c>
      <c r="T23" s="15"/>
      <c r="U23" s="113"/>
      <c r="V23" s="182" t="s">
        <v>128</v>
      </c>
      <c r="W23" s="183"/>
      <c r="X23" s="16" t="s">
        <v>24</v>
      </c>
      <c r="Y23" s="14"/>
      <c r="Z23" s="108"/>
      <c r="AA23" s="4" t="s">
        <v>34</v>
      </c>
    </row>
    <row r="24" spans="2:27" ht="16.5">
      <c r="B24" s="54"/>
      <c r="C24" s="54"/>
      <c r="D24" s="54"/>
      <c r="E24" s="54"/>
      <c r="F24" s="87"/>
      <c r="G24" s="54"/>
      <c r="H24" s="145" t="s">
        <v>63</v>
      </c>
      <c r="I24" s="54"/>
      <c r="J24" s="54"/>
      <c r="K24" s="87" t="s">
        <v>34</v>
      </c>
      <c r="L24" s="54"/>
      <c r="M24" s="54"/>
      <c r="N24" s="54"/>
      <c r="O24" s="54"/>
      <c r="P24" s="54"/>
      <c r="Q24" s="1"/>
      <c r="S24" s="17" t="s">
        <v>28</v>
      </c>
      <c r="T24" s="18" t="s">
        <v>29</v>
      </c>
      <c r="U24" s="19" t="s">
        <v>30</v>
      </c>
      <c r="V24" s="20" t="s">
        <v>31</v>
      </c>
      <c r="W24" s="21" t="s">
        <v>32</v>
      </c>
      <c r="X24" s="10" t="s">
        <v>31</v>
      </c>
      <c r="Y24" s="22" t="s">
        <v>32</v>
      </c>
      <c r="Z24" s="109"/>
      <c r="AA24" s="4" t="s">
        <v>34</v>
      </c>
    </row>
    <row r="25" spans="2:27" ht="16.5">
      <c r="B25" s="164" t="s">
        <v>16</v>
      </c>
      <c r="C25" s="55"/>
      <c r="D25" s="71"/>
      <c r="E25" s="60" t="s">
        <v>64</v>
      </c>
      <c r="F25" s="60" t="s">
        <v>64</v>
      </c>
      <c r="G25" s="61"/>
      <c r="H25" s="57" t="s">
        <v>65</v>
      </c>
      <c r="I25" s="57"/>
      <c r="J25" s="56" t="s">
        <v>15</v>
      </c>
      <c r="K25" s="87" t="s">
        <v>34</v>
      </c>
      <c r="L25" s="54"/>
      <c r="M25" s="54"/>
      <c r="N25" s="54"/>
      <c r="O25" s="54"/>
      <c r="P25" s="54"/>
      <c r="Q25" s="1"/>
      <c r="S25" s="23" t="s">
        <v>16</v>
      </c>
      <c r="T25" s="10" t="s">
        <v>1</v>
      </c>
      <c r="U25" s="9"/>
      <c r="V25" s="24">
        <v>0</v>
      </c>
      <c r="W25" s="25">
        <v>0</v>
      </c>
      <c r="X25" s="24">
        <v>0</v>
      </c>
      <c r="Y25" s="26"/>
      <c r="Z25" s="108"/>
      <c r="AA25" s="4" t="s">
        <v>34</v>
      </c>
    </row>
    <row r="26" spans="2:27" ht="16.5">
      <c r="B26" s="53" t="s">
        <v>66</v>
      </c>
      <c r="C26" s="53"/>
      <c r="D26" s="53"/>
      <c r="E26" s="60">
        <f>E14</f>
        <v>88.23</v>
      </c>
      <c r="F26" s="139">
        <f>F14</f>
        <v>0</v>
      </c>
      <c r="G26" s="89"/>
      <c r="H26" s="59" t="s">
        <v>19</v>
      </c>
      <c r="I26" s="57"/>
      <c r="J26" s="59" t="s">
        <v>19</v>
      </c>
      <c r="K26" s="87" t="s">
        <v>34</v>
      </c>
      <c r="L26" s="55"/>
      <c r="M26" s="70"/>
      <c r="N26" s="70"/>
      <c r="O26" s="90" t="s">
        <v>67</v>
      </c>
      <c r="P26" s="53"/>
      <c r="Q26" s="1"/>
      <c r="S26" s="23" t="s">
        <v>16</v>
      </c>
      <c r="T26" s="10" t="s">
        <v>1</v>
      </c>
      <c r="U26" s="9"/>
      <c r="V26" s="24"/>
      <c r="W26" s="25">
        <v>0</v>
      </c>
      <c r="X26" s="24"/>
      <c r="Y26" s="26"/>
      <c r="Z26" s="108"/>
      <c r="AA26" s="4" t="s">
        <v>34</v>
      </c>
    </row>
    <row r="27" spans="2:27" ht="16.5">
      <c r="B27" s="53" t="s">
        <v>68</v>
      </c>
      <c r="C27" s="91"/>
      <c r="D27" s="91"/>
      <c r="E27" s="60">
        <f>E22</f>
        <v>138.04</v>
      </c>
      <c r="F27" s="140">
        <f>F22</f>
        <v>0</v>
      </c>
      <c r="G27" s="89"/>
      <c r="H27" s="59">
        <v>1</v>
      </c>
      <c r="I27" s="57"/>
      <c r="J27" s="59">
        <v>10</v>
      </c>
      <c r="K27" s="87" t="s">
        <v>34</v>
      </c>
      <c r="L27" s="55"/>
      <c r="M27" s="70"/>
      <c r="N27" s="70"/>
      <c r="O27" s="90" t="s">
        <v>69</v>
      </c>
      <c r="P27" s="53"/>
      <c r="Q27" s="1"/>
      <c r="S27" s="23" t="s">
        <v>43</v>
      </c>
      <c r="T27" s="10" t="s">
        <v>0</v>
      </c>
      <c r="U27" s="9"/>
      <c r="V27" s="24"/>
      <c r="W27" s="25">
        <v>0</v>
      </c>
      <c r="X27" s="24"/>
      <c r="Y27" s="26"/>
      <c r="Z27" s="108"/>
      <c r="AA27" s="4" t="s">
        <v>34</v>
      </c>
    </row>
    <row r="28" spans="2:27" ht="16.5">
      <c r="B28" s="53" t="s">
        <v>119</v>
      </c>
      <c r="C28" s="91"/>
      <c r="D28" s="91"/>
      <c r="E28" s="60">
        <f>E27*0.6</f>
        <v>82.824</v>
      </c>
      <c r="F28" s="140">
        <f>F22*0.6</f>
        <v>0</v>
      </c>
      <c r="G28" s="89"/>
      <c r="H28" s="59">
        <v>2</v>
      </c>
      <c r="I28" s="57">
        <v>0</v>
      </c>
      <c r="J28" s="59">
        <v>20</v>
      </c>
      <c r="K28" s="87" t="s">
        <v>34</v>
      </c>
      <c r="L28" s="55"/>
      <c r="M28" s="70"/>
      <c r="N28" s="70"/>
      <c r="O28" s="90" t="s">
        <v>70</v>
      </c>
      <c r="P28" s="53"/>
      <c r="Q28" s="1"/>
      <c r="S28" s="23" t="s">
        <v>47</v>
      </c>
      <c r="T28" s="10" t="s">
        <v>0</v>
      </c>
      <c r="U28" s="9"/>
      <c r="V28" s="24"/>
      <c r="W28" s="25">
        <f>U28*V28</f>
        <v>0</v>
      </c>
      <c r="X28" s="24"/>
      <c r="Y28" s="26"/>
      <c r="Z28" s="108"/>
      <c r="AA28" s="4" t="s">
        <v>34</v>
      </c>
    </row>
    <row r="29" spans="2:27" ht="17.25" thickBot="1">
      <c r="B29" s="54"/>
      <c r="C29" s="54"/>
      <c r="D29" s="54"/>
      <c r="E29" s="92"/>
      <c r="F29" s="92"/>
      <c r="G29" s="93"/>
      <c r="H29" s="59">
        <v>3</v>
      </c>
      <c r="I29" s="57" t="s">
        <v>25</v>
      </c>
      <c r="J29" s="59">
        <v>30</v>
      </c>
      <c r="K29" s="87" t="s">
        <v>34</v>
      </c>
      <c r="L29" s="55"/>
      <c r="M29" s="70"/>
      <c r="N29" s="70"/>
      <c r="O29" s="90" t="s">
        <v>71</v>
      </c>
      <c r="P29" s="53"/>
      <c r="Q29" s="1"/>
      <c r="S29" s="23" t="s">
        <v>20</v>
      </c>
      <c r="T29" s="10" t="s">
        <v>0</v>
      </c>
      <c r="U29" s="9"/>
      <c r="V29" s="24"/>
      <c r="W29" s="25">
        <f>U29*V29</f>
        <v>0</v>
      </c>
      <c r="X29" s="24"/>
      <c r="Y29" s="26"/>
      <c r="Z29" s="108"/>
      <c r="AA29" s="4" t="s">
        <v>34</v>
      </c>
    </row>
    <row r="30" spans="2:27" ht="17.25" thickBot="1">
      <c r="B30" s="146" t="s">
        <v>72</v>
      </c>
      <c r="C30" s="70"/>
      <c r="D30" s="70"/>
      <c r="E30" s="123">
        <f>E26+E28</f>
        <v>171.054</v>
      </c>
      <c r="F30" s="140">
        <f>F26+F28</f>
        <v>0</v>
      </c>
      <c r="G30" s="89"/>
      <c r="H30" s="59">
        <v>4</v>
      </c>
      <c r="I30" s="57" t="s">
        <v>25</v>
      </c>
      <c r="J30" s="59">
        <v>40</v>
      </c>
      <c r="K30" s="87" t="s">
        <v>34</v>
      </c>
      <c r="L30" s="55"/>
      <c r="M30" s="70"/>
      <c r="N30" s="70"/>
      <c r="O30" s="90" t="s">
        <v>73</v>
      </c>
      <c r="P30" s="53"/>
      <c r="Q30" s="1"/>
      <c r="S30" s="23" t="s">
        <v>55</v>
      </c>
      <c r="T30" s="10" t="s">
        <v>0</v>
      </c>
      <c r="U30" s="9"/>
      <c r="V30" s="24"/>
      <c r="W30" s="25">
        <f>U30*V30</f>
        <v>0</v>
      </c>
      <c r="X30" s="24"/>
      <c r="Y30" s="26"/>
      <c r="Z30" s="108"/>
      <c r="AA30" s="4" t="s">
        <v>34</v>
      </c>
    </row>
    <row r="31" spans="2:27" ht="16.5">
      <c r="B31" s="88"/>
      <c r="C31" s="88"/>
      <c r="D31" s="88"/>
      <c r="E31" s="88"/>
      <c r="F31" s="87"/>
      <c r="G31" s="54"/>
      <c r="H31" s="59">
        <v>5</v>
      </c>
      <c r="I31" s="56" t="s">
        <v>25</v>
      </c>
      <c r="J31" s="59">
        <v>50</v>
      </c>
      <c r="K31" s="87" t="s">
        <v>53</v>
      </c>
      <c r="L31" s="54" t="s">
        <v>25</v>
      </c>
      <c r="M31" s="54"/>
      <c r="N31" s="54"/>
      <c r="O31" s="54"/>
      <c r="P31" s="54"/>
      <c r="Q31" s="1"/>
      <c r="S31" s="23" t="s">
        <v>60</v>
      </c>
      <c r="T31" s="10" t="s">
        <v>0</v>
      </c>
      <c r="U31" s="9"/>
      <c r="V31" s="24"/>
      <c r="W31" s="25">
        <f>U31*V31</f>
        <v>0</v>
      </c>
      <c r="X31" s="24"/>
      <c r="Y31" s="26"/>
      <c r="Z31" s="108"/>
      <c r="AA31" s="4" t="s">
        <v>53</v>
      </c>
    </row>
    <row r="32" spans="2:27" ht="16.5">
      <c r="B32" s="54"/>
      <c r="C32" s="54"/>
      <c r="D32" s="54"/>
      <c r="E32" s="54"/>
      <c r="F32" s="87"/>
      <c r="G32" s="54"/>
      <c r="H32" s="54"/>
      <c r="I32" s="54"/>
      <c r="J32" s="54" t="s">
        <v>74</v>
      </c>
      <c r="K32" s="121">
        <v>0</v>
      </c>
      <c r="L32" s="54"/>
      <c r="M32" s="54"/>
      <c r="N32" s="54"/>
      <c r="O32" s="54"/>
      <c r="P32" s="54"/>
      <c r="Q32" s="1"/>
      <c r="S32" s="23"/>
      <c r="T32" s="10"/>
      <c r="U32" s="9"/>
      <c r="V32" s="24"/>
      <c r="W32" s="25">
        <f>U32*V32</f>
        <v>0</v>
      </c>
      <c r="X32" s="24"/>
      <c r="Y32" s="26"/>
      <c r="Z32" s="3" t="s">
        <v>135</v>
      </c>
      <c r="AA32" s="47"/>
    </row>
    <row r="33" spans="2:17" ht="16.5">
      <c r="B33" s="165" t="s">
        <v>141</v>
      </c>
      <c r="C33" s="53"/>
      <c r="D33" s="53"/>
      <c r="E33" s="53"/>
      <c r="F33" s="140"/>
      <c r="G33" s="54"/>
      <c r="H33" s="54"/>
      <c r="I33" s="54"/>
      <c r="J33" s="54"/>
      <c r="K33" s="87" t="s">
        <v>75</v>
      </c>
      <c r="L33" s="54" t="s">
        <v>76</v>
      </c>
      <c r="M33" s="54" t="s">
        <v>77</v>
      </c>
      <c r="N33" s="54"/>
      <c r="O33" s="54"/>
      <c r="P33" s="54"/>
      <c r="Q33" s="1"/>
    </row>
    <row r="34" spans="2:27" ht="16.5">
      <c r="B34" s="53" t="s">
        <v>78</v>
      </c>
      <c r="C34" s="55"/>
      <c r="D34" s="71"/>
      <c r="E34" s="53"/>
      <c r="F34" s="140">
        <v>0</v>
      </c>
      <c r="G34" s="54"/>
      <c r="H34" s="54"/>
      <c r="I34" s="53" t="s">
        <v>148</v>
      </c>
      <c r="J34" s="55"/>
      <c r="K34" s="120">
        <f>K14+K21+K32</f>
        <v>30</v>
      </c>
      <c r="L34" s="129" t="s">
        <v>149</v>
      </c>
      <c r="M34" s="94"/>
      <c r="N34" s="136">
        <v>0.3</v>
      </c>
      <c r="O34" s="54"/>
      <c r="P34" s="54"/>
      <c r="Q34" s="1"/>
      <c r="S34" s="8" t="s">
        <v>23</v>
      </c>
      <c r="T34" s="15"/>
      <c r="U34" s="113"/>
      <c r="V34" s="182" t="s">
        <v>128</v>
      </c>
      <c r="W34" s="183"/>
      <c r="X34" s="16" t="s">
        <v>24</v>
      </c>
      <c r="Y34" s="11"/>
      <c r="Z34" s="111"/>
      <c r="AA34" s="4" t="s">
        <v>34</v>
      </c>
    </row>
    <row r="35" spans="2:27" ht="16.5">
      <c r="B35" s="53" t="s">
        <v>79</v>
      </c>
      <c r="C35" s="91"/>
      <c r="D35" s="91"/>
      <c r="E35" s="60">
        <v>0</v>
      </c>
      <c r="F35" s="140">
        <v>0</v>
      </c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1"/>
      <c r="S35" s="17" t="s">
        <v>28</v>
      </c>
      <c r="T35" s="18" t="s">
        <v>29</v>
      </c>
      <c r="U35" s="19" t="s">
        <v>30</v>
      </c>
      <c r="V35" s="20" t="s">
        <v>31</v>
      </c>
      <c r="W35" s="21" t="s">
        <v>32</v>
      </c>
      <c r="X35" s="10" t="s">
        <v>31</v>
      </c>
      <c r="Y35" s="107" t="s">
        <v>32</v>
      </c>
      <c r="Z35" s="112"/>
      <c r="AA35" s="4" t="s">
        <v>34</v>
      </c>
    </row>
    <row r="36" spans="2:27" ht="16.5">
      <c r="B36" s="53" t="s">
        <v>125</v>
      </c>
      <c r="C36" s="91"/>
      <c r="D36" s="95"/>
      <c r="E36" s="60">
        <f>E35*0.6</f>
        <v>0</v>
      </c>
      <c r="F36" s="140">
        <f>F35*0.6</f>
        <v>0</v>
      </c>
      <c r="G36" s="64"/>
      <c r="H36" s="54"/>
      <c r="I36" s="54" t="s">
        <v>80</v>
      </c>
      <c r="J36" s="54"/>
      <c r="K36" s="54"/>
      <c r="L36" s="54"/>
      <c r="M36" s="54"/>
      <c r="N36" s="54"/>
      <c r="O36" s="54"/>
      <c r="P36" s="54"/>
      <c r="Q36" s="1"/>
      <c r="S36" s="23" t="s">
        <v>47</v>
      </c>
      <c r="T36" s="10" t="s">
        <v>1</v>
      </c>
      <c r="U36" s="9"/>
      <c r="V36" s="24">
        <v>0</v>
      </c>
      <c r="W36" s="25">
        <v>0</v>
      </c>
      <c r="X36" s="24">
        <v>0</v>
      </c>
      <c r="Y36" s="25"/>
      <c r="Z36" s="111"/>
      <c r="AA36" s="4" t="s">
        <v>34</v>
      </c>
    </row>
    <row r="37" spans="2:27" ht="16.5">
      <c r="B37" s="54"/>
      <c r="C37" s="54"/>
      <c r="D37" s="54"/>
      <c r="E37" s="92"/>
      <c r="F37" s="92"/>
      <c r="G37" s="64"/>
      <c r="H37" s="54"/>
      <c r="I37" s="53" t="s">
        <v>136</v>
      </c>
      <c r="J37" s="53"/>
      <c r="K37" s="132"/>
      <c r="L37" s="133"/>
      <c r="M37" s="134"/>
      <c r="N37" s="54"/>
      <c r="O37" s="54"/>
      <c r="P37" s="54"/>
      <c r="Q37" s="1"/>
      <c r="S37" s="23" t="s">
        <v>43</v>
      </c>
      <c r="T37" s="10" t="s">
        <v>1</v>
      </c>
      <c r="U37" s="9"/>
      <c r="V37" s="24"/>
      <c r="W37" s="25">
        <v>0</v>
      </c>
      <c r="X37" s="24"/>
      <c r="Y37" s="25"/>
      <c r="Z37" s="111"/>
      <c r="AA37" s="4" t="s">
        <v>53</v>
      </c>
    </row>
    <row r="38" spans="2:27" ht="16.5">
      <c r="B38" s="146" t="s">
        <v>81</v>
      </c>
      <c r="C38" s="53"/>
      <c r="D38" s="71"/>
      <c r="E38" s="71"/>
      <c r="F38" s="140">
        <f>F34+F36</f>
        <v>0</v>
      </c>
      <c r="G38" s="89"/>
      <c r="H38" s="54"/>
      <c r="I38" s="54"/>
      <c r="J38" s="54" t="s">
        <v>25</v>
      </c>
      <c r="K38" s="54"/>
      <c r="L38" s="54"/>
      <c r="M38" s="54"/>
      <c r="N38" s="54"/>
      <c r="O38" s="54"/>
      <c r="P38" s="54"/>
      <c r="Q38" s="1"/>
      <c r="S38" s="23"/>
      <c r="T38" s="10" t="s">
        <v>0</v>
      </c>
      <c r="U38" s="9"/>
      <c r="V38" s="24"/>
      <c r="W38" s="25">
        <v>0</v>
      </c>
      <c r="X38" s="24"/>
      <c r="Y38" s="26"/>
      <c r="Z38" s="3" t="s">
        <v>135</v>
      </c>
      <c r="AA38" s="47"/>
    </row>
    <row r="39" spans="2:27" ht="16.5">
      <c r="B39" s="88"/>
      <c r="C39" s="53"/>
      <c r="D39" s="54" t="s">
        <v>82</v>
      </c>
      <c r="E39" s="54"/>
      <c r="F39" s="87"/>
      <c r="G39" s="64"/>
      <c r="H39" s="54"/>
      <c r="I39" s="96" t="s">
        <v>83</v>
      </c>
      <c r="J39" s="97"/>
      <c r="K39" s="53" t="s">
        <v>84</v>
      </c>
      <c r="L39" s="53"/>
      <c r="M39" s="53" t="s">
        <v>85</v>
      </c>
      <c r="N39" s="98">
        <v>0</v>
      </c>
      <c r="O39" s="70"/>
      <c r="P39" s="71"/>
      <c r="Q39" s="1"/>
      <c r="AA39" s="4" t="s">
        <v>34</v>
      </c>
    </row>
    <row r="40" spans="2:27" ht="16.5">
      <c r="B40" s="54"/>
      <c r="C40" s="53"/>
      <c r="D40" s="54" t="s">
        <v>86</v>
      </c>
      <c r="E40" s="54"/>
      <c r="F40" s="87"/>
      <c r="G40" s="64"/>
      <c r="H40" s="54"/>
      <c r="I40" s="99" t="s">
        <v>87</v>
      </c>
      <c r="J40" s="80"/>
      <c r="K40" s="53" t="s">
        <v>88</v>
      </c>
      <c r="L40" s="53"/>
      <c r="M40" s="53" t="s">
        <v>89</v>
      </c>
      <c r="N40" s="98">
        <v>0</v>
      </c>
      <c r="O40" s="70"/>
      <c r="P40" s="71"/>
      <c r="Q40" s="1"/>
      <c r="AA40" s="4" t="s">
        <v>53</v>
      </c>
    </row>
    <row r="41" spans="2:27" ht="16.5">
      <c r="B41" s="54"/>
      <c r="C41" s="54"/>
      <c r="D41" s="54"/>
      <c r="E41" s="54"/>
      <c r="F41" s="87"/>
      <c r="G41" s="54"/>
      <c r="H41" s="54"/>
      <c r="I41" s="54"/>
      <c r="P41" s="54"/>
      <c r="Q41" s="1"/>
      <c r="S41" s="143" t="s">
        <v>90</v>
      </c>
      <c r="T41" s="31"/>
      <c r="U41" s="11"/>
      <c r="V41" s="11"/>
      <c r="W41" s="11"/>
      <c r="X41" s="11"/>
      <c r="Y41" s="11"/>
      <c r="Z41" s="11"/>
      <c r="AA41" s="48">
        <v>0</v>
      </c>
    </row>
    <row r="42" spans="2:27" ht="16.5">
      <c r="B42" s="6" t="s">
        <v>145</v>
      </c>
      <c r="C42" s="54"/>
      <c r="D42" s="54"/>
      <c r="E42" s="54"/>
      <c r="F42" s="87"/>
      <c r="G42" s="54"/>
      <c r="H42" s="54"/>
      <c r="I42" s="54"/>
      <c r="J42" s="84"/>
      <c r="K42" s="84"/>
      <c r="L42" s="84"/>
      <c r="M42" s="100" t="s">
        <v>130</v>
      </c>
      <c r="N42" s="178">
        <v>129.11</v>
      </c>
      <c r="O42" s="179"/>
      <c r="P42" s="54"/>
      <c r="Q42" s="1"/>
      <c r="AA42" s="4" t="s">
        <v>75</v>
      </c>
    </row>
    <row r="43" spans="2:27" ht="16.5">
      <c r="B43" s="6" t="s">
        <v>91</v>
      </c>
      <c r="C43" s="54"/>
      <c r="D43" s="54"/>
      <c r="E43" s="54"/>
      <c r="F43" s="87"/>
      <c r="G43" s="54"/>
      <c r="H43" s="54"/>
      <c r="I43" s="54"/>
      <c r="J43" s="84"/>
      <c r="K43" s="84"/>
      <c r="L43" s="84"/>
      <c r="M43" s="100" t="s">
        <v>130</v>
      </c>
      <c r="N43" s="176">
        <f>N42*(1+N34)</f>
        <v>167.84300000000002</v>
      </c>
      <c r="O43" s="177"/>
      <c r="P43" s="54"/>
      <c r="Q43" s="1"/>
      <c r="S43" s="166" t="s">
        <v>92</v>
      </c>
      <c r="T43" s="31"/>
      <c r="U43" s="11"/>
      <c r="V43" s="11"/>
      <c r="W43" s="11"/>
      <c r="X43" s="11"/>
      <c r="Y43" s="11"/>
      <c r="Z43" s="14"/>
      <c r="AA43" s="47"/>
    </row>
    <row r="44" spans="2:17" ht="16.5">
      <c r="B44" s="6" t="s">
        <v>93</v>
      </c>
      <c r="C44" s="54"/>
      <c r="D44" s="54"/>
      <c r="E44" s="54"/>
      <c r="F44" s="87"/>
      <c r="G44" s="54"/>
      <c r="H44" s="54"/>
      <c r="I44" s="54"/>
      <c r="J44" s="84"/>
      <c r="K44" s="84"/>
      <c r="L44" s="84"/>
      <c r="M44" s="100" t="s">
        <v>130</v>
      </c>
      <c r="N44" s="176">
        <f>E30*N43</f>
        <v>28710.216522000002</v>
      </c>
      <c r="O44" s="177"/>
      <c r="P44" s="54"/>
      <c r="Q44" s="1"/>
    </row>
    <row r="45" spans="2:18" ht="6" customHeight="1">
      <c r="B45" s="54"/>
      <c r="C45" s="54"/>
      <c r="D45" s="54"/>
      <c r="E45" s="54"/>
      <c r="F45" s="87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1"/>
      <c r="R45" s="6"/>
    </row>
    <row r="46" spans="2:26" ht="16.5">
      <c r="B46" s="54" t="s">
        <v>94</v>
      </c>
      <c r="C46" s="54"/>
      <c r="D46" s="54"/>
      <c r="E46" s="54"/>
      <c r="F46" s="87"/>
      <c r="G46" s="54"/>
      <c r="H46" s="54"/>
      <c r="I46" s="54"/>
      <c r="J46" s="54"/>
      <c r="K46" s="101"/>
      <c r="L46" s="70" t="s">
        <v>61</v>
      </c>
      <c r="M46" s="59" t="s">
        <v>130</v>
      </c>
      <c r="N46" s="104">
        <f>N44*K46/100</f>
        <v>0</v>
      </c>
      <c r="O46" s="71"/>
      <c r="P46" s="54"/>
      <c r="Q46" s="1"/>
      <c r="R46" s="6" t="s">
        <v>95</v>
      </c>
      <c r="W46" s="32"/>
      <c r="X46" s="32"/>
      <c r="Y46" s="32"/>
      <c r="Z46" s="32"/>
    </row>
    <row r="47" spans="2:26" ht="16.5">
      <c r="B47" s="54" t="s">
        <v>96</v>
      </c>
      <c r="C47" s="54"/>
      <c r="D47" s="54"/>
      <c r="E47" s="54"/>
      <c r="F47" s="87"/>
      <c r="G47" s="54"/>
      <c r="H47" s="54"/>
      <c r="I47" s="54"/>
      <c r="J47" s="54"/>
      <c r="K47" s="102">
        <v>0</v>
      </c>
      <c r="L47" s="85" t="s">
        <v>61</v>
      </c>
      <c r="M47" s="59" t="s">
        <v>130</v>
      </c>
      <c r="N47" s="104">
        <f>N39*K47/100</f>
        <v>0</v>
      </c>
      <c r="O47" s="173">
        <v>0.055</v>
      </c>
      <c r="P47" s="54"/>
      <c r="Q47" s="1"/>
      <c r="S47" s="8" t="s">
        <v>97</v>
      </c>
      <c r="T47" s="33" t="s">
        <v>98</v>
      </c>
      <c r="U47" s="34"/>
      <c r="V47" s="33" t="s">
        <v>99</v>
      </c>
      <c r="W47" s="35"/>
      <c r="X47" s="8" t="s">
        <v>100</v>
      </c>
      <c r="Y47" s="15" t="s">
        <v>101</v>
      </c>
      <c r="Z47" s="8" t="s">
        <v>102</v>
      </c>
    </row>
    <row r="48" spans="2:26" ht="16.5">
      <c r="B48" s="54" t="s">
        <v>103</v>
      </c>
      <c r="C48" s="88"/>
      <c r="D48" s="88"/>
      <c r="E48" s="88"/>
      <c r="F48" s="100"/>
      <c r="G48" s="88"/>
      <c r="H48" s="88"/>
      <c r="I48" s="88"/>
      <c r="J48" s="88"/>
      <c r="K48" s="101">
        <v>0</v>
      </c>
      <c r="L48" s="70" t="s">
        <v>61</v>
      </c>
      <c r="M48" s="59" t="s">
        <v>130</v>
      </c>
      <c r="N48" s="104">
        <f>N40*K48/100</f>
        <v>0</v>
      </c>
      <c r="O48" s="71"/>
      <c r="P48" s="54"/>
      <c r="Q48" s="1"/>
      <c r="S48" s="36" t="s">
        <v>104</v>
      </c>
      <c r="T48" s="37" t="s">
        <v>105</v>
      </c>
      <c r="U48" s="38"/>
      <c r="V48" s="37" t="s">
        <v>115</v>
      </c>
      <c r="W48" s="52"/>
      <c r="X48" s="36" t="s">
        <v>106</v>
      </c>
      <c r="Y48" s="39" t="s">
        <v>107</v>
      </c>
      <c r="Z48" s="36" t="s">
        <v>114</v>
      </c>
    </row>
    <row r="49" spans="2:27" ht="16.5">
      <c r="B49" s="166" t="s">
        <v>108</v>
      </c>
      <c r="C49" s="70"/>
      <c r="D49" s="70"/>
      <c r="E49" s="70"/>
      <c r="F49" s="103"/>
      <c r="G49" s="70"/>
      <c r="H49" s="70"/>
      <c r="I49" s="70"/>
      <c r="J49" s="70"/>
      <c r="K49" s="70"/>
      <c r="L49" s="70"/>
      <c r="M49" s="59" t="s">
        <v>130</v>
      </c>
      <c r="N49" s="128">
        <f>N46+N47+N48</f>
        <v>0</v>
      </c>
      <c r="O49" s="174">
        <f>N44*O47</f>
        <v>1579.0619087100001</v>
      </c>
      <c r="P49" s="54"/>
      <c r="Q49" s="1"/>
      <c r="S49" s="40">
        <v>0</v>
      </c>
      <c r="T49" s="41"/>
      <c r="U49" s="42">
        <f>S49/100</f>
        <v>0</v>
      </c>
      <c r="V49" s="43"/>
      <c r="W49" s="42">
        <f>U49*26.5</f>
        <v>0</v>
      </c>
      <c r="X49" s="12">
        <v>0</v>
      </c>
      <c r="Y49" s="42">
        <f>W49-X49</f>
        <v>0</v>
      </c>
      <c r="Z49" s="25">
        <v>0</v>
      </c>
      <c r="AA49" s="47">
        <f>Y49*Z49</f>
        <v>0</v>
      </c>
    </row>
    <row r="50" spans="2:20" ht="6" customHeight="1">
      <c r="B50" s="88"/>
      <c r="C50" s="54"/>
      <c r="D50" s="54"/>
      <c r="E50" s="54"/>
      <c r="F50" s="87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"/>
      <c r="T50" s="3"/>
    </row>
    <row r="51" spans="2:27" ht="17.25" customHeight="1">
      <c r="B51" s="54" t="s">
        <v>109</v>
      </c>
      <c r="C51" s="54"/>
      <c r="D51" s="54"/>
      <c r="E51" s="54"/>
      <c r="F51" s="87"/>
      <c r="G51" s="54"/>
      <c r="H51" s="54"/>
      <c r="I51" s="54"/>
      <c r="J51" s="54"/>
      <c r="K51" s="54"/>
      <c r="L51" s="54"/>
      <c r="M51" s="59" t="s">
        <v>130</v>
      </c>
      <c r="N51" s="104">
        <v>0</v>
      </c>
      <c r="O51" s="71"/>
      <c r="P51" s="54"/>
      <c r="Q51" s="1"/>
      <c r="R51" s="166" t="s">
        <v>110</v>
      </c>
      <c r="S51" s="50"/>
      <c r="T51" s="50"/>
      <c r="U51" s="50"/>
      <c r="V51" s="50"/>
      <c r="W51" s="50"/>
      <c r="X51" s="51"/>
      <c r="Y51" s="11"/>
      <c r="Z51" s="138" t="s">
        <v>131</v>
      </c>
      <c r="AA51" s="49">
        <f>AA49+AA43+N53</f>
        <v>0</v>
      </c>
    </row>
    <row r="52" spans="2:23" ht="16.5">
      <c r="B52" s="88" t="s">
        <v>111</v>
      </c>
      <c r="C52" s="88"/>
      <c r="D52" s="88"/>
      <c r="E52" s="88"/>
      <c r="F52" s="100"/>
      <c r="G52" s="88"/>
      <c r="H52" s="88"/>
      <c r="I52" s="88"/>
      <c r="J52" s="88"/>
      <c r="K52" s="88"/>
      <c r="L52" s="88"/>
      <c r="M52" s="59" t="s">
        <v>130</v>
      </c>
      <c r="N52" s="106">
        <v>0</v>
      </c>
      <c r="O52" s="105"/>
      <c r="P52" s="54"/>
      <c r="Q52" s="1"/>
      <c r="R52" s="5"/>
      <c r="S52" s="5"/>
      <c r="T52" s="5"/>
      <c r="U52" s="5"/>
      <c r="V52" s="5"/>
      <c r="W52" s="5"/>
    </row>
    <row r="53" spans="2:27" ht="16.5">
      <c r="B53" s="166" t="s">
        <v>112</v>
      </c>
      <c r="C53" s="70"/>
      <c r="D53" s="70"/>
      <c r="E53" s="70"/>
      <c r="F53" s="103"/>
      <c r="G53" s="70"/>
      <c r="H53" s="70"/>
      <c r="I53" s="70"/>
      <c r="J53" s="70"/>
      <c r="K53" s="70"/>
      <c r="L53" s="70"/>
      <c r="M53" s="59" t="s">
        <v>130</v>
      </c>
      <c r="N53" s="137">
        <f>N49-N51-N52</f>
        <v>0</v>
      </c>
      <c r="O53" s="175">
        <f>O49-O51-O52</f>
        <v>1579.0619087100001</v>
      </c>
      <c r="P53" s="54"/>
      <c r="Q53" s="1"/>
      <c r="R53" s="167" t="s">
        <v>133</v>
      </c>
      <c r="S53" s="166" t="s">
        <v>134</v>
      </c>
      <c r="T53" s="51"/>
      <c r="U53" s="51"/>
      <c r="V53" s="51"/>
      <c r="W53" s="51"/>
      <c r="X53" s="51"/>
      <c r="Y53" s="11"/>
      <c r="Z53" s="138" t="s">
        <v>131</v>
      </c>
      <c r="AA53" s="49">
        <f>AA51+AA45+N55</f>
        <v>0</v>
      </c>
    </row>
    <row r="54" spans="2:17" ht="14.25">
      <c r="B54" s="114" t="s">
        <v>126</v>
      </c>
      <c r="Q54" s="1"/>
    </row>
    <row r="55" ht="14.25">
      <c r="B55" s="114" t="s">
        <v>127</v>
      </c>
    </row>
  </sheetData>
  <sheetProtection/>
  <mergeCells count="8">
    <mergeCell ref="N44:O44"/>
    <mergeCell ref="N42:O42"/>
    <mergeCell ref="H2:J2"/>
    <mergeCell ref="R14:R21"/>
    <mergeCell ref="V12:W12"/>
    <mergeCell ref="V23:W23"/>
    <mergeCell ref="V34:W34"/>
    <mergeCell ref="N43:O43"/>
  </mergeCells>
  <printOptions/>
  <pageMargins left="0.3937007874015748" right="0.3937007874015748" top="0.4330708661417323" bottom="0.4724409448818898" header="0.5118110236220472" footer="0.5118110236220472"/>
  <pageSetup fitToWidth="2" fitToHeight="1" horizontalDpi="300" verticalDpi="300" orientation="portrait" paperSize="9" scale="88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Brescia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BOSETTI &amp; GATTI</dc:creator>
  <cp:keywords/>
  <dc:description/>
  <cp:lastModifiedBy>tec4</cp:lastModifiedBy>
  <cp:lastPrinted>2004-12-02T16:06:35Z</cp:lastPrinted>
  <dcterms:created xsi:type="dcterms:W3CDTF">1997-10-28T14:08:49Z</dcterms:created>
  <dcterms:modified xsi:type="dcterms:W3CDTF">2018-02-08T09:04:51Z</dcterms:modified>
  <cp:category/>
  <cp:version/>
  <cp:contentType/>
  <cp:contentStatus/>
</cp:coreProperties>
</file>